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8" activeTab="12"/>
  </bookViews>
  <sheets>
    <sheet name="Resumen enero 2018" sheetId="1" r:id="rId1"/>
    <sheet name="Resumen febrero 2018" sheetId="2" r:id="rId2"/>
    <sheet name="Resumen marzo 2017" sheetId="3" r:id="rId3"/>
    <sheet name="Resumen abril 2017" sheetId="4" r:id="rId4"/>
    <sheet name="Resumen mayo 2017" sheetId="5" r:id="rId5"/>
    <sheet name="Resumen junio 2017" sheetId="6" r:id="rId6"/>
    <sheet name="Resumen julio 2017" sheetId="7" r:id="rId7"/>
    <sheet name="Resumen agosto 2017" sheetId="8" r:id="rId8"/>
    <sheet name="Resumen septiembre 2017" sheetId="9" r:id="rId9"/>
    <sheet name="Resumen octubre 2017" sheetId="10" r:id="rId10"/>
    <sheet name="Resumen noviembre 2017" sheetId="11" r:id="rId11"/>
    <sheet name="Resumen diciembre 2017" sheetId="12" r:id="rId12"/>
    <sheet name="Estado de Flujos de Efectivo" sheetId="13" r:id="rId13"/>
  </sheets>
  <definedNames>
    <definedName name="_xlnm.Print_Area" localSheetId="12">'Estado de Flujos de Efectivo'!$A$1:$P$52</definedName>
    <definedName name="_xlnm.Print_Area" localSheetId="3">'Resumen abril 2017'!#REF!</definedName>
    <definedName name="_xlnm.Print_Area" localSheetId="7">'Resumen agosto 2017'!#REF!</definedName>
    <definedName name="_xlnm.Print_Area" localSheetId="11">'Resumen diciembre 2017'!#REF!</definedName>
    <definedName name="_xlnm.Print_Area" localSheetId="0">'Resumen enero 2018'!#REF!</definedName>
    <definedName name="_xlnm.Print_Area" localSheetId="1">'Resumen febrero 2018'!#REF!</definedName>
    <definedName name="_xlnm.Print_Area" localSheetId="6">'Resumen julio 2017'!#REF!</definedName>
    <definedName name="_xlnm.Print_Area" localSheetId="5">'Resumen junio 2017'!#REF!</definedName>
    <definedName name="_xlnm.Print_Area" localSheetId="2">'Resumen marzo 2017'!#REF!</definedName>
    <definedName name="_xlnm.Print_Area" localSheetId="4">'Resumen mayo 2017'!#REF!</definedName>
    <definedName name="_xlnm.Print_Area" localSheetId="10">'Resumen noviembre 2017'!#REF!</definedName>
    <definedName name="_xlnm.Print_Area" localSheetId="9">'Resumen octubre 2017'!#REF!</definedName>
    <definedName name="_xlnm.Print_Area" localSheetId="8">'Resumen septiembre 2017'!#REF!</definedName>
  </definedNames>
  <calcPr fullCalcOnLoad="1"/>
</workbook>
</file>

<file path=xl/sharedStrings.xml><?xml version="1.0" encoding="utf-8"?>
<sst xmlns="http://schemas.openxmlformats.org/spreadsheetml/2006/main" count="273" uniqueCount="63">
  <si>
    <t>Concepto</t>
  </si>
  <si>
    <t>Servicios Personales</t>
  </si>
  <si>
    <t>Otras Aplicaciones de Operación</t>
  </si>
  <si>
    <t>Otros Origenes de Operación</t>
  </si>
  <si>
    <t>Ingresos por Venta de Bienes y Servicios</t>
  </si>
  <si>
    <t>Materiales y Suministros</t>
  </si>
  <si>
    <t>Servicios Generales</t>
  </si>
  <si>
    <t>Transferencias, Asignaciones y Subsidios y Otras ayudas</t>
  </si>
  <si>
    <t>Bienes Muebles</t>
  </si>
  <si>
    <t>Aprovechamientos de Tipo Corriente</t>
  </si>
  <si>
    <t>Bienes Inmuebles, Infraestructura y Construcciones en Proceso</t>
  </si>
  <si>
    <t>Participaciones y Aportaciones</t>
  </si>
  <si>
    <t>Estado de Flujos de Efectivo</t>
  </si>
  <si>
    <t>(Pesos)</t>
  </si>
  <si>
    <t>Comisión Estatal del Agua de Jalisco</t>
  </si>
  <si>
    <t>Flujos de Efectivo de las Actividades de Operación</t>
  </si>
  <si>
    <t xml:space="preserve">Flujos de Efectivo de las Actividades de Inversión </t>
  </si>
  <si>
    <t>Origen</t>
  </si>
  <si>
    <t>Impuestos</t>
  </si>
  <si>
    <t>Cuotas y Aportaciones de Seguridad Social</t>
  </si>
  <si>
    <t>Contribuciones de mejoras</t>
  </si>
  <si>
    <t>Otros Orígenes de Invresión</t>
  </si>
  <si>
    <t>Derechos</t>
  </si>
  <si>
    <t>Productos de Tipo Corriente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</si>
  <si>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</si>
  <si>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</si>
  <si>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</si>
  <si>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</si>
  <si>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</si>
  <si>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</si>
  <si>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</si>
  <si>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</si>
  <si>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</si>
  <si>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</si>
  <si>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</si>
  <si>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</si>
  <si>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</si>
  <si>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</si>
  <si>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</si>
  <si>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</si>
  <si>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</si>
  <si>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</si>
  <si>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</si>
  <si>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</si>
  <si>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</si>
  <si>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</si>
  <si>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</si>
  <si>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</si>
  <si>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</si>
  <si>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</si>
  <si>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</si>
  <si>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</si>
  <si>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</si>
  <si>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</si>
  <si>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</si>
  <si>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INGRESOS</t>
  </si>
  <si>
    <t>EGRESOS</t>
  </si>
  <si>
    <t>SALDO INICIAL</t>
  </si>
  <si>
    <t>SALDO FINAL EN BANCOS</t>
  </si>
  <si>
    <t>¨Bajo protesta de decir verdad declaramos que los Estados Financieros y sus notas, son razonablemente correctos y son responsabilidad del emisor¨</t>
  </si>
  <si>
    <t>Del 1o de Enero  al 28 de Febrero de 2018</t>
  </si>
  <si>
    <t>Perido Actual</t>
  </si>
  <si>
    <t>Periodo Anterior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</si>
</sst>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\-0\ "/>
    <numFmt numFmtId="173" formatCode="0.000"/>
  </numFmts>
  <fonts count="4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3" fillId="33" borderId="0" xfId="52" applyFont="1" applyFill="1" applyBorder="1" applyAlignment="1">
      <alignment/>
      <protection/>
    </xf>
    <xf numFmtId="0" fontId="0" fillId="0" borderId="0" xfId="52">
      <alignment/>
      <protection/>
    </xf>
    <xf numFmtId="0" fontId="40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0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/>
      <protection/>
    </xf>
    <xf numFmtId="0" fontId="40" fillId="33" borderId="0" xfId="52" applyFont="1" applyFill="1" applyBorder="1">
      <alignment/>
      <protection/>
    </xf>
    <xf numFmtId="0" fontId="3" fillId="33" borderId="0" xfId="52" applyFont="1" applyFill="1" applyBorder="1" applyAlignment="1">
      <alignment horizontal="center" vertical="top"/>
      <protection/>
    </xf>
    <xf numFmtId="0" fontId="40" fillId="33" borderId="10" xfId="52" applyFont="1" applyFill="1" applyBorder="1">
      <alignment/>
      <protection/>
    </xf>
    <xf numFmtId="0" fontId="1" fillId="33" borderId="0" xfId="52" applyFont="1" applyFill="1" applyBorder="1" applyAlignment="1">
      <alignment horizontal="centerContinuous" vertical="center"/>
      <protection/>
    </xf>
    <xf numFmtId="0" fontId="1" fillId="33" borderId="0" xfId="52" applyFont="1" applyFill="1" applyBorder="1" applyAlignment="1">
      <alignment horizontal="center" vertical="top"/>
      <protection/>
    </xf>
    <xf numFmtId="0" fontId="40" fillId="33" borderId="11" xfId="52" applyFont="1" applyFill="1" applyBorder="1">
      <alignment/>
      <protection/>
    </xf>
    <xf numFmtId="0" fontId="3" fillId="33" borderId="12" xfId="52" applyFont="1" applyFill="1" applyBorder="1" applyAlignment="1">
      <alignment horizontal="center" vertical="center"/>
      <protection/>
    </xf>
    <xf numFmtId="172" fontId="3" fillId="33" borderId="12" xfId="48" applyNumberFormat="1" applyFont="1" applyFill="1" applyBorder="1" applyAlignment="1">
      <alignment horizontal="center" vertical="center"/>
    </xf>
    <xf numFmtId="0" fontId="1" fillId="33" borderId="12" xfId="52" applyFont="1" applyFill="1" applyBorder="1" applyAlignment="1">
      <alignment vertical="center"/>
      <protection/>
    </xf>
    <xf numFmtId="0" fontId="1" fillId="33" borderId="13" xfId="52" applyFont="1" applyFill="1" applyBorder="1">
      <alignment/>
      <protection/>
    </xf>
    <xf numFmtId="0" fontId="40" fillId="33" borderId="14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1" fillId="33" borderId="0" xfId="52" applyFont="1" applyFill="1" applyBorder="1" applyAlignment="1">
      <alignment vertical="top"/>
      <protection/>
    </xf>
    <xf numFmtId="0" fontId="40" fillId="33" borderId="15" xfId="52" applyFont="1" applyFill="1" applyBorder="1">
      <alignment/>
      <protection/>
    </xf>
    <xf numFmtId="0" fontId="40" fillId="33" borderId="14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vertical="top"/>
      <protection/>
    </xf>
    <xf numFmtId="0" fontId="40" fillId="33" borderId="0" xfId="52" applyFont="1" applyFill="1" applyBorder="1" applyAlignment="1">
      <alignment vertical="top"/>
      <protection/>
    </xf>
    <xf numFmtId="3" fontId="1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1" fillId="33" borderId="0" xfId="52" applyNumberFormat="1" applyFont="1" applyFill="1" applyBorder="1" applyAlignment="1" applyProtection="1">
      <alignment vertical="top"/>
      <protection locked="0"/>
    </xf>
    <xf numFmtId="0" fontId="1" fillId="33" borderId="0" xfId="52" applyFont="1" applyFill="1" applyBorder="1" applyAlignment="1">
      <alignment horizontal="left" vertical="top"/>
      <protection/>
    </xf>
    <xf numFmtId="0" fontId="40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0" fillId="33" borderId="14" xfId="52" applyFont="1" applyFill="1" applyBorder="1" applyAlignment="1">
      <alignment horizontal="left" vertical="top" wrapText="1"/>
      <protection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0" fillId="33" borderId="0" xfId="52" applyFont="1" applyFill="1" applyBorder="1" applyAlignment="1">
      <alignment horizontal="left" vertical="top" wrapText="1"/>
      <protection/>
    </xf>
    <xf numFmtId="0" fontId="40" fillId="33" borderId="15" xfId="52" applyFont="1" applyFill="1" applyBorder="1" applyAlignment="1">
      <alignment horizontal="left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40" fillId="33" borderId="16" xfId="52" applyFont="1" applyFill="1" applyBorder="1" applyAlignment="1">
      <alignment horizontal="left" vertical="top" wrapText="1"/>
      <protection/>
    </xf>
    <xf numFmtId="0" fontId="3" fillId="33" borderId="11" xfId="52" applyFont="1" applyFill="1" applyBorder="1" applyAlignment="1">
      <alignment horizontal="left" vertical="top"/>
      <protection/>
    </xf>
    <xf numFmtId="3" fontId="3" fillId="33" borderId="11" xfId="52" applyNumberFormat="1" applyFont="1" applyFill="1" applyBorder="1" applyAlignment="1">
      <alignment horizontal="right" vertical="top" wrapText="1"/>
      <protection/>
    </xf>
    <xf numFmtId="0" fontId="40" fillId="33" borderId="11" xfId="52" applyFont="1" applyFill="1" applyBorder="1" applyAlignment="1">
      <alignment horizontal="left" vertical="top" wrapText="1"/>
      <protection/>
    </xf>
    <xf numFmtId="0" fontId="3" fillId="33" borderId="11" xfId="52" applyFont="1" applyFill="1" applyBorder="1" applyAlignment="1">
      <alignment horizontal="left" vertical="top" wrapText="1"/>
      <protection/>
    </xf>
    <xf numFmtId="0" fontId="40" fillId="33" borderId="16" xfId="52" applyFont="1" applyFill="1" applyBorder="1" applyAlignment="1">
      <alignment vertical="top"/>
      <protection/>
    </xf>
    <xf numFmtId="0" fontId="3" fillId="33" borderId="11" xfId="52" applyFont="1" applyFill="1" applyBorder="1" applyAlignment="1">
      <alignment vertical="top"/>
      <protection/>
    </xf>
    <xf numFmtId="3" fontId="1" fillId="33" borderId="11" xfId="52" applyNumberFormat="1" applyFont="1" applyFill="1" applyBorder="1" applyAlignment="1">
      <alignment vertical="top"/>
      <protection/>
    </xf>
    <xf numFmtId="0" fontId="40" fillId="33" borderId="11" xfId="52" applyFont="1" applyFill="1" applyBorder="1" applyAlignment="1">
      <alignment vertical="top"/>
      <protection/>
    </xf>
    <xf numFmtId="0" fontId="40" fillId="33" borderId="17" xfId="52" applyFont="1" applyFill="1" applyBorder="1">
      <alignment/>
      <protection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1" fillId="33" borderId="18" xfId="52" applyFont="1" applyFill="1" applyBorder="1" applyAlignment="1">
      <alignment vertical="top" wrapText="1"/>
      <protection/>
    </xf>
    <xf numFmtId="4" fontId="0" fillId="0" borderId="18" xfId="0" applyNumberFormat="1" applyBorder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0" fillId="33" borderId="0" xfId="52" applyNumberFormat="1" applyFont="1" applyFill="1" applyBorder="1">
      <alignment/>
      <protection/>
    </xf>
    <xf numFmtId="0" fontId="3" fillId="33" borderId="0" xfId="52" applyFont="1" applyFill="1" applyBorder="1" applyAlignment="1">
      <alignment horizontal="center"/>
      <protection/>
    </xf>
    <xf numFmtId="49" fontId="4" fillId="33" borderId="0" xfId="0" applyNumberFormat="1" applyFont="1" applyFill="1" applyBorder="1" applyAlignment="1">
      <alignment vertical="top"/>
    </xf>
    <xf numFmtId="0" fontId="3" fillId="33" borderId="0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0" fontId="1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1" fillId="33" borderId="0" xfId="52" applyFont="1" applyFill="1" applyBorder="1" applyAlignment="1">
      <alignment horizontal="left" vertical="top"/>
      <protection/>
    </xf>
    <xf numFmtId="0" fontId="3" fillId="33" borderId="14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1" xfId="52" applyNumberFormat="1" applyFont="1" applyFill="1" applyBorder="1" applyAlignment="1" applyProtection="1">
      <alignment horizontal="center"/>
      <protection locked="0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123825</xdr:rowOff>
    </xdr:from>
    <xdr:to>
      <xdr:col>2</xdr:col>
      <xdr:colOff>581025</xdr:colOff>
      <xdr:row>6</xdr:row>
      <xdr:rowOff>38100</xdr:rowOff>
    </xdr:to>
    <xdr:pic>
      <xdr:nvPicPr>
        <xdr:cNvPr id="1" name="Imagen 1" descr="cid:image001.png@01CED4C3.B8BA9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0"/>
          <a:ext cx="1962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2" spans="1:3" ht="12.75">
      <c r="A2" s="48" t="s">
        <v>57</v>
      </c>
      <c r="C2" s="1">
        <v>247726358.01</v>
      </c>
    </row>
    <row r="4" ht="12.75">
      <c r="A4" s="49" t="s">
        <v>55</v>
      </c>
    </row>
    <row r="5" spans="1:3" ht="12.75">
      <c r="A5" s="50" t="s">
        <v>23</v>
      </c>
      <c r="C5" s="53">
        <v>0</v>
      </c>
    </row>
    <row r="6" spans="1:3" ht="12.75">
      <c r="A6" s="50" t="s">
        <v>9</v>
      </c>
      <c r="C6" s="53">
        <v>5131969</v>
      </c>
    </row>
    <row r="7" spans="1:3" ht="25.5">
      <c r="A7" s="51" t="s">
        <v>4</v>
      </c>
      <c r="C7" s="53">
        <v>2420660.23</v>
      </c>
    </row>
    <row r="8" spans="1:3" ht="12.75">
      <c r="A8" s="52" t="s">
        <v>11</v>
      </c>
      <c r="C8" s="53">
        <v>80468911</v>
      </c>
    </row>
    <row r="9" spans="1:3" ht="24">
      <c r="A9" s="52" t="s">
        <v>7</v>
      </c>
      <c r="C9" s="53">
        <v>102402553.58</v>
      </c>
    </row>
    <row r="10" spans="1:3" ht="12.75">
      <c r="A10" s="52" t="s">
        <v>3</v>
      </c>
      <c r="C10" s="53">
        <f>1393197.08-505738.69</f>
        <v>887458.3900000001</v>
      </c>
    </row>
    <row r="12" ht="12.75">
      <c r="C12" s="1">
        <f>SUM(C5:C11)</f>
        <v>191311552.2</v>
      </c>
    </row>
    <row r="15" ht="12.75">
      <c r="A15" s="49" t="s">
        <v>56</v>
      </c>
    </row>
    <row r="16" spans="1:3" ht="12.75">
      <c r="A16" s="50" t="s">
        <v>1</v>
      </c>
      <c r="C16" s="53">
        <v>14136189.24</v>
      </c>
    </row>
    <row r="17" spans="1:3" ht="12.75">
      <c r="A17" s="50" t="s">
        <v>5</v>
      </c>
      <c r="C17" s="53">
        <v>1233066.02</v>
      </c>
    </row>
    <row r="18" spans="1:3" ht="12.75">
      <c r="A18" s="51" t="s">
        <v>6</v>
      </c>
      <c r="C18" s="53">
        <v>80079852.33</v>
      </c>
    </row>
    <row r="19" spans="1:3" ht="12.75">
      <c r="A19" s="52" t="s">
        <v>2</v>
      </c>
      <c r="C19" s="53">
        <f>321359.81-450.13</f>
        <v>320909.68</v>
      </c>
    </row>
    <row r="20" spans="1:3" ht="24">
      <c r="A20" s="52" t="s">
        <v>10</v>
      </c>
      <c r="C20" s="53">
        <v>19849476.2</v>
      </c>
    </row>
    <row r="21" spans="1:3" ht="12.75">
      <c r="A21" s="52" t="s">
        <v>8</v>
      </c>
      <c r="C21" s="53">
        <v>17226</v>
      </c>
    </row>
    <row r="22" spans="1:3" ht="24">
      <c r="A22" s="52" t="s">
        <v>7</v>
      </c>
      <c r="C22" s="53">
        <v>80414860</v>
      </c>
    </row>
    <row r="23" ht="12.75">
      <c r="C23" s="1">
        <f>SUM(C16:C22)</f>
        <v>196051579.47000003</v>
      </c>
    </row>
    <row r="26" spans="1:3" ht="12.75">
      <c r="A26" s="48" t="s">
        <v>58</v>
      </c>
      <c r="C26" s="1">
        <f>+C2+C12-C23</f>
        <v>242986330.73999995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57</v>
      </c>
      <c r="C4" s="1">
        <f>+'Resumen septiembre 2017'!C28</f>
        <v>259150956.21999994</v>
      </c>
    </row>
    <row r="6" ht="12.75">
      <c r="A6" s="49" t="s">
        <v>55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5" ht="12.75">
      <c r="A12" s="52" t="s">
        <v>3</v>
      </c>
      <c r="C12" s="53">
        <v>0</v>
      </c>
      <c r="E12" s="54"/>
    </row>
    <row r="14" ht="12.75">
      <c r="C14" s="1">
        <f>SUM(C7:C12)</f>
        <v>0</v>
      </c>
    </row>
    <row r="17" ht="12.75">
      <c r="A17" s="49" t="s">
        <v>56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58</v>
      </c>
      <c r="C28" s="1">
        <f>+C4+C14-C25</f>
        <v>259150956.21999994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57</v>
      </c>
      <c r="C4" s="1">
        <f>+'Resumen octubre 2017'!C28</f>
        <v>259150956.21999994</v>
      </c>
    </row>
    <row r="6" ht="12.75">
      <c r="A6" s="49" t="s">
        <v>55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5" ht="12.75">
      <c r="A12" s="52" t="s">
        <v>3</v>
      </c>
      <c r="C12" s="53">
        <v>0</v>
      </c>
      <c r="E12" s="54"/>
    </row>
    <row r="14" ht="12.75">
      <c r="C14" s="1">
        <f>SUM(C7:C12)</f>
        <v>0</v>
      </c>
    </row>
    <row r="17" ht="12.75">
      <c r="A17" s="49" t="s">
        <v>56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58</v>
      </c>
      <c r="C28" s="1">
        <f>+C4+C14-C25</f>
        <v>259150956.21999994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57</v>
      </c>
      <c r="C4" s="1">
        <f>+'Resumen noviembre 2017'!C28</f>
        <v>259150956.21999994</v>
      </c>
    </row>
    <row r="6" ht="12.75">
      <c r="A6" s="49" t="s">
        <v>55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5" ht="12.75">
      <c r="A12" s="52" t="s">
        <v>3</v>
      </c>
      <c r="C12" s="53">
        <v>0</v>
      </c>
      <c r="E12" s="54"/>
    </row>
    <row r="14" ht="12.75">
      <c r="C14" s="1">
        <f>SUM(C7:C12)</f>
        <v>0</v>
      </c>
    </row>
    <row r="17" ht="12.75">
      <c r="A17" s="49" t="s">
        <v>56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58</v>
      </c>
      <c r="C28" s="1">
        <f>+C4+C14-C25</f>
        <v>259150956.21999994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PageLayoutView="0" workbookViewId="0" topLeftCell="A1">
      <selection activeCell="O50" sqref="O50"/>
    </sheetView>
  </sheetViews>
  <sheetFormatPr defaultColWidth="11.421875" defaultRowHeight="12.75"/>
  <cols>
    <col min="1" max="3" width="11.421875" style="3" customWidth="1"/>
    <col min="4" max="4" width="13.57421875" style="3" customWidth="1"/>
    <col min="5" max="5" width="13.00390625" style="3" customWidth="1"/>
    <col min="6" max="7" width="15.00390625" style="3" customWidth="1"/>
    <col min="8" max="8" width="6.57421875" style="3" customWidth="1"/>
    <col min="9" max="10" width="11.421875" style="3" customWidth="1"/>
    <col min="11" max="11" width="18.00390625" style="3" customWidth="1"/>
    <col min="12" max="12" width="16.7109375" style="3" customWidth="1"/>
    <col min="13" max="13" width="17.7109375" style="3" customWidth="1"/>
    <col min="14" max="14" width="13.8515625" style="3" bestFit="1" customWidth="1"/>
    <col min="15" max="15" width="13.8515625" style="3" customWidth="1"/>
    <col min="16" max="16" width="3.8515625" style="3" customWidth="1"/>
    <col min="17" max="16384" width="11.421875" style="3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65" t="s">
        <v>12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57"/>
      <c r="P3" s="2"/>
    </row>
    <row r="4" spans="1:16" ht="12.75">
      <c r="A4" s="2"/>
      <c r="B4" s="2"/>
      <c r="C4" s="2"/>
      <c r="D4" s="65" t="s">
        <v>60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57"/>
      <c r="P4" s="2"/>
    </row>
    <row r="5" spans="1:16" ht="12.75">
      <c r="A5" s="2"/>
      <c r="B5" s="2"/>
      <c r="C5" s="2"/>
      <c r="D5" s="65" t="s">
        <v>13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57"/>
      <c r="P5" s="2"/>
    </row>
    <row r="6" spans="1:16" ht="12.75">
      <c r="A6" s="4"/>
      <c r="B6" s="5"/>
      <c r="C6" s="6"/>
      <c r="D6" s="7"/>
      <c r="E6" s="7"/>
      <c r="F6" s="7"/>
      <c r="G6" s="57"/>
      <c r="H6" s="7"/>
      <c r="I6" s="7"/>
      <c r="J6" s="7"/>
      <c r="K6" s="7"/>
      <c r="L6" s="7"/>
      <c r="M6" s="7"/>
      <c r="N6" s="2"/>
      <c r="O6" s="2"/>
      <c r="P6" s="8"/>
    </row>
    <row r="7" spans="1:16" ht="12.75">
      <c r="A7" s="65"/>
      <c r="B7" s="65"/>
      <c r="C7" s="65"/>
      <c r="D7" s="66" t="s">
        <v>14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59"/>
      <c r="P7" s="8"/>
    </row>
    <row r="8" spans="1:16" ht="12.75">
      <c r="A8" s="5"/>
      <c r="B8" s="5"/>
      <c r="C8" s="6"/>
      <c r="D8" s="5"/>
      <c r="E8" s="5"/>
      <c r="F8" s="9"/>
      <c r="G8" s="9"/>
      <c r="H8" s="6"/>
      <c r="I8" s="8"/>
      <c r="J8" s="8"/>
      <c r="K8" s="8"/>
      <c r="L8" s="8"/>
      <c r="M8" s="8"/>
      <c r="N8" s="10"/>
      <c r="O8" s="8"/>
      <c r="P8" s="8"/>
    </row>
    <row r="9" spans="1:16" ht="12.75">
      <c r="A9" s="4"/>
      <c r="B9" s="11"/>
      <c r="C9" s="6"/>
      <c r="D9" s="11"/>
      <c r="E9" s="11"/>
      <c r="F9" s="12"/>
      <c r="G9" s="12"/>
      <c r="H9" s="6"/>
      <c r="I9" s="8"/>
      <c r="J9" s="8"/>
      <c r="K9" s="8"/>
      <c r="L9" s="8"/>
      <c r="M9" s="8"/>
      <c r="N9" s="13"/>
      <c r="O9" s="8"/>
      <c r="P9" s="8"/>
    </row>
    <row r="10" spans="1:16" ht="12.75">
      <c r="A10" s="67" t="s">
        <v>0</v>
      </c>
      <c r="B10" s="68"/>
      <c r="C10" s="68"/>
      <c r="D10" s="68"/>
      <c r="E10" s="14"/>
      <c r="F10" s="15" t="s">
        <v>61</v>
      </c>
      <c r="G10" s="15" t="s">
        <v>62</v>
      </c>
      <c r="H10" s="16"/>
      <c r="I10" s="68" t="s">
        <v>0</v>
      </c>
      <c r="J10" s="68"/>
      <c r="K10" s="68"/>
      <c r="L10" s="68"/>
      <c r="M10" s="14"/>
      <c r="N10" s="15" t="s">
        <v>61</v>
      </c>
      <c r="O10" s="15" t="s">
        <v>62</v>
      </c>
      <c r="P10" s="17"/>
    </row>
    <row r="11" spans="1:16" ht="12.75">
      <c r="A11" s="18"/>
      <c r="B11" s="4"/>
      <c r="C11" s="19"/>
      <c r="D11" s="19"/>
      <c r="E11" s="19"/>
      <c r="F11" s="20"/>
      <c r="G11" s="20"/>
      <c r="H11" s="4"/>
      <c r="I11" s="8"/>
      <c r="J11" s="8"/>
      <c r="K11" s="8"/>
      <c r="L11" s="8"/>
      <c r="M11" s="8"/>
      <c r="N11" s="8"/>
      <c r="O11" s="8"/>
      <c r="P11" s="21"/>
    </row>
    <row r="12" spans="1:16" ht="12.75">
      <c r="A12" s="22"/>
      <c r="B12" s="23"/>
      <c r="C12" s="23"/>
      <c r="D12" s="23"/>
      <c r="E12" s="23"/>
      <c r="F12" s="20"/>
      <c r="G12" s="20"/>
      <c r="H12" s="24"/>
      <c r="I12" s="8"/>
      <c r="J12" s="8"/>
      <c r="K12" s="8"/>
      <c r="L12" s="8"/>
      <c r="M12" s="8"/>
      <c r="N12" s="8"/>
      <c r="O12" s="8"/>
      <c r="P12" s="21"/>
    </row>
    <row r="13" spans="1:16" ht="12.75">
      <c r="A13" s="64" t="s">
        <v>15</v>
      </c>
      <c r="B13" s="62"/>
      <c r="C13" s="62"/>
      <c r="D13" s="62"/>
      <c r="E13" s="62"/>
      <c r="F13" s="20"/>
      <c r="G13" s="20"/>
      <c r="H13" s="24"/>
      <c r="I13" s="62" t="s">
        <v>16</v>
      </c>
      <c r="J13" s="62"/>
      <c r="K13" s="62"/>
      <c r="L13" s="62"/>
      <c r="M13" s="62"/>
      <c r="N13" s="25"/>
      <c r="O13" s="25"/>
      <c r="P13" s="21"/>
    </row>
    <row r="14" spans="1:16" ht="12.75">
      <c r="A14" s="22"/>
      <c r="B14" s="23"/>
      <c r="C14" s="24"/>
      <c r="D14" s="23"/>
      <c r="E14" s="23"/>
      <c r="F14" s="20"/>
      <c r="G14" s="20"/>
      <c r="H14" s="24"/>
      <c r="I14" s="24"/>
      <c r="J14" s="23"/>
      <c r="K14" s="23"/>
      <c r="L14" s="23"/>
      <c r="M14" s="23"/>
      <c r="N14" s="25"/>
      <c r="O14" s="25"/>
      <c r="P14" s="21"/>
    </row>
    <row r="15" spans="1:16" ht="12.75">
      <c r="A15" s="22"/>
      <c r="B15" s="62" t="s">
        <v>17</v>
      </c>
      <c r="C15" s="62"/>
      <c r="D15" s="62"/>
      <c r="E15" s="62"/>
      <c r="F15" s="26">
        <f>SUM(F16:F26)</f>
        <v>286892588.46</v>
      </c>
      <c r="G15" s="26">
        <f>SUM(G16:G26)</f>
        <v>250961706</v>
      </c>
      <c r="H15" s="24"/>
      <c r="I15" s="24"/>
      <c r="J15" s="62" t="s">
        <v>17</v>
      </c>
      <c r="K15" s="62"/>
      <c r="L15" s="62"/>
      <c r="M15" s="62"/>
      <c r="N15" s="26">
        <f>SUM(N16:N18)</f>
        <v>0</v>
      </c>
      <c r="O15" s="26">
        <f>SUM(O16:O18)</f>
        <v>0</v>
      </c>
      <c r="P15" s="21"/>
    </row>
    <row r="16" spans="1:16" ht="12.75">
      <c r="A16" s="22"/>
      <c r="B16" s="23"/>
      <c r="C16" s="61" t="s">
        <v>18</v>
      </c>
      <c r="D16" s="61"/>
      <c r="E16" s="61"/>
      <c r="F16" s="27">
        <v>0</v>
      </c>
      <c r="G16" s="27">
        <v>0</v>
      </c>
      <c r="H16" s="24"/>
      <c r="I16" s="24"/>
      <c r="J16" s="8"/>
      <c r="K16" s="63" t="s">
        <v>10</v>
      </c>
      <c r="L16" s="63"/>
      <c r="M16" s="63"/>
      <c r="N16" s="27">
        <v>0</v>
      </c>
      <c r="O16" s="27">
        <v>0</v>
      </c>
      <c r="P16" s="21"/>
    </row>
    <row r="17" spans="1:16" ht="12.75">
      <c r="A17" s="22"/>
      <c r="B17" s="23"/>
      <c r="C17" s="61" t="s">
        <v>19</v>
      </c>
      <c r="D17" s="61"/>
      <c r="E17" s="61"/>
      <c r="F17" s="27">
        <v>0</v>
      </c>
      <c r="G17" s="27">
        <v>0</v>
      </c>
      <c r="H17" s="24"/>
      <c r="I17" s="24"/>
      <c r="J17" s="8"/>
      <c r="K17" s="63" t="s">
        <v>8</v>
      </c>
      <c r="L17" s="63"/>
      <c r="M17" s="63"/>
      <c r="N17" s="27">
        <v>0</v>
      </c>
      <c r="O17" s="27">
        <v>0</v>
      </c>
      <c r="P17" s="21"/>
    </row>
    <row r="18" spans="1:16" ht="12.75">
      <c r="A18" s="22"/>
      <c r="B18" s="28"/>
      <c r="C18" s="61" t="s">
        <v>20</v>
      </c>
      <c r="D18" s="61"/>
      <c r="E18" s="61"/>
      <c r="F18" s="27">
        <v>0</v>
      </c>
      <c r="G18" s="27">
        <v>0</v>
      </c>
      <c r="H18" s="24"/>
      <c r="I18" s="24"/>
      <c r="J18" s="20"/>
      <c r="K18" s="63" t="s">
        <v>21</v>
      </c>
      <c r="L18" s="63"/>
      <c r="M18" s="63"/>
      <c r="N18" s="27">
        <v>0</v>
      </c>
      <c r="O18" s="27">
        <v>0</v>
      </c>
      <c r="P18" s="21"/>
    </row>
    <row r="19" spans="1:16" ht="12.75">
      <c r="A19" s="22"/>
      <c r="B19" s="28"/>
      <c r="C19" s="61" t="s">
        <v>22</v>
      </c>
      <c r="D19" s="61"/>
      <c r="E19" s="61"/>
      <c r="F19" s="27">
        <v>0</v>
      </c>
      <c r="G19" s="27">
        <v>0</v>
      </c>
      <c r="H19" s="24"/>
      <c r="I19" s="24"/>
      <c r="J19" s="20"/>
      <c r="K19" s="8"/>
      <c r="L19" s="8"/>
      <c r="M19" s="8"/>
      <c r="N19" s="56"/>
      <c r="O19" s="56"/>
      <c r="P19" s="21"/>
    </row>
    <row r="20" spans="1:16" ht="12.75">
      <c r="A20" s="22"/>
      <c r="B20" s="28"/>
      <c r="C20" s="61" t="s">
        <v>23</v>
      </c>
      <c r="D20" s="61"/>
      <c r="E20" s="61"/>
      <c r="F20" s="27">
        <f>+'Resumen enero 2018'!C5+'Resumen febrero 2018'!C7+'Resumen marzo 2017'!C7+'Resumen abril 2017'!C7+'Resumen mayo 2017'!C7+'Resumen junio 2017'!C7+'Resumen julio 2017'!C7+'Resumen agosto 2017'!C7+'Resumen septiembre 2017'!C7+'Resumen octubre 2017'!C7+'Resumen noviembre 2017'!C7+'Resumen diciembre 2017'!C7</f>
        <v>87</v>
      </c>
      <c r="G20" s="27">
        <v>1794</v>
      </c>
      <c r="H20" s="24"/>
      <c r="I20" s="24"/>
      <c r="J20" s="62" t="s">
        <v>24</v>
      </c>
      <c r="K20" s="62"/>
      <c r="L20" s="62"/>
      <c r="M20" s="62"/>
      <c r="N20" s="26">
        <f>SUM(N21:N23)</f>
        <v>28807231.229999997</v>
      </c>
      <c r="O20" s="26">
        <f>SUM(O21:O23)</f>
        <v>48820913</v>
      </c>
      <c r="P20" s="21"/>
    </row>
    <row r="21" spans="1:16" ht="12.75">
      <c r="A21" s="22"/>
      <c r="B21" s="28"/>
      <c r="C21" s="61" t="s">
        <v>9</v>
      </c>
      <c r="D21" s="61"/>
      <c r="E21" s="61"/>
      <c r="F21" s="27">
        <f>+'Resumen enero 2018'!C6+'Resumen febrero 2018'!C8+'Resumen marzo 2017'!C8+'Resumen abril 2017'!C8+'Resumen mayo 2017'!C8+'Resumen junio 2017'!C8+'Resumen julio 2017'!C8+'Resumen agosto 2017'!C8+'Resumen septiembre 2017'!C8+'Resumen octubre 2017'!C8+'Resumen noviembre 2017'!C8+'Resumen diciembre 2017'!C8</f>
        <v>18017489.5</v>
      </c>
      <c r="G21" s="27">
        <f>876+6945848</f>
        <v>6946724</v>
      </c>
      <c r="H21" s="24"/>
      <c r="I21" s="24"/>
      <c r="J21" s="20"/>
      <c r="K21" s="63" t="s">
        <v>10</v>
      </c>
      <c r="L21" s="63"/>
      <c r="M21" s="63"/>
      <c r="N21" s="27">
        <f>+'Resumen enero 2018'!C20+'Resumen febrero 2018'!C22+'Resumen marzo 2017'!C22+'Resumen abril 2017'!C22+'Resumen mayo 2017'!C22+'Resumen junio 2017'!C22+'Resumen julio 2017'!C22+'Resumen agosto 2017'!C22+'Resumen septiembre 2017'!C22+'Resumen octubre 2017'!C22+'Resumen noviembre 2017'!C22+'Resumen diciembre 2017'!C22</f>
        <v>28790005.229999997</v>
      </c>
      <c r="O21" s="27">
        <f>40372552+8448361</f>
        <v>48820913</v>
      </c>
      <c r="P21" s="21"/>
    </row>
    <row r="22" spans="1:16" ht="12.75">
      <c r="A22" s="22"/>
      <c r="B22" s="28"/>
      <c r="C22" s="61" t="s">
        <v>4</v>
      </c>
      <c r="D22" s="61"/>
      <c r="E22" s="61"/>
      <c r="F22" s="27">
        <f>+'Resumen enero 2018'!C7+'Resumen febrero 2018'!C9+'Resumen marzo 2017'!C9+'Resumen abril 2017'!C9+'Resumen mayo 2017'!C9+'Resumen junio 2017'!C9+'Resumen julio 2017'!C9+'Resumen agosto 2017'!C9+'Resumen septiembre 2017'!C9+'Resumen octubre 2017'!C9+'Resumen noviembre 2017'!C9+'Resumen diciembre 2017'!C9</f>
        <v>4646471.4</v>
      </c>
      <c r="G22" s="27">
        <f>2884353+255298</f>
        <v>3139651</v>
      </c>
      <c r="H22" s="24"/>
      <c r="I22" s="24"/>
      <c r="J22" s="23"/>
      <c r="K22" s="63" t="s">
        <v>8</v>
      </c>
      <c r="L22" s="63"/>
      <c r="M22" s="63"/>
      <c r="N22" s="27">
        <f>+'Resumen enero 2018'!C21+'Resumen febrero 2018'!C23+'Resumen marzo 2017'!C23+'Resumen abril 2017'!C23+'Resumen mayo 2017'!C23+'Resumen junio 2017'!C23+'Resumen julio 2017'!C23+'Resumen agosto 2017'!C23+'Resumen septiembre 2017'!C23+'Resumen octubre 2017'!C23+'Resumen noviembre 2017'!C23+'Resumen diciembre 2017'!C23</f>
        <v>17226</v>
      </c>
      <c r="O22" s="27">
        <v>0</v>
      </c>
      <c r="P22" s="21"/>
    </row>
    <row r="23" spans="1:16" ht="12.75">
      <c r="A23" s="22"/>
      <c r="B23" s="28"/>
      <c r="C23" s="61" t="s">
        <v>25</v>
      </c>
      <c r="D23" s="61"/>
      <c r="E23" s="61"/>
      <c r="F23" s="27">
        <v>0</v>
      </c>
      <c r="G23" s="27">
        <v>0</v>
      </c>
      <c r="H23" s="24"/>
      <c r="I23" s="24"/>
      <c r="J23" s="8"/>
      <c r="K23" s="63" t="s">
        <v>26</v>
      </c>
      <c r="L23" s="63"/>
      <c r="M23" s="63"/>
      <c r="N23" s="27">
        <v>0</v>
      </c>
      <c r="O23" s="27">
        <v>0</v>
      </c>
      <c r="P23" s="21"/>
    </row>
    <row r="24" spans="1:16" ht="12.75">
      <c r="A24" s="22"/>
      <c r="B24" s="23"/>
      <c r="C24" s="61" t="s">
        <v>11</v>
      </c>
      <c r="D24" s="61"/>
      <c r="E24" s="61"/>
      <c r="F24" s="27">
        <f>+'Resumen enero 2018'!C8+'Resumen febrero 2018'!C10+'Resumen marzo 2017'!C10+'Resumen abril 2017'!C10+'Resumen mayo 2017'!C10+'Resumen junio 2017'!C10+'Resumen julio 2017'!C10+'Resumen agosto 2017'!C10+'Resumen septiembre 2017'!C10+'Resumen octubre 2017'!C10+'Resumen noviembre 2017'!C10+'Resumen diciembre 2017'!C10</f>
        <v>80468911</v>
      </c>
      <c r="G24" s="27">
        <f>52034232</f>
        <v>52034232</v>
      </c>
      <c r="H24" s="24"/>
      <c r="I24" s="24"/>
      <c r="J24" s="20"/>
      <c r="K24" s="8"/>
      <c r="L24" s="8"/>
      <c r="M24" s="8"/>
      <c r="N24" s="56"/>
      <c r="O24" s="56"/>
      <c r="P24" s="21"/>
    </row>
    <row r="25" spans="1:16" ht="12.75">
      <c r="A25" s="22"/>
      <c r="B25" s="28"/>
      <c r="C25" s="61" t="s">
        <v>7</v>
      </c>
      <c r="D25" s="61"/>
      <c r="E25" s="61"/>
      <c r="F25" s="27">
        <f>+'Resumen enero 2018'!C9+'Resumen febrero 2018'!C11+'Resumen marzo 2017'!C11+'Resumen abril 2017'!C11+'Resumen mayo 2017'!C11+'Resumen junio 2017'!C11+'Resumen julio 2017'!C11+'Resumen agosto 2017'!C11+'Resumen septiembre 2017'!C11+'Resumen octubre 2017'!C11+'Resumen noviembre 2017'!C11+'Resumen diciembre 2017'!C11</f>
        <v>181539356.38</v>
      </c>
      <c r="G25" s="27">
        <f>108483682+78383108</f>
        <v>186866790</v>
      </c>
      <c r="H25" s="24"/>
      <c r="I25" s="24"/>
      <c r="J25" s="62" t="s">
        <v>27</v>
      </c>
      <c r="K25" s="62"/>
      <c r="L25" s="62"/>
      <c r="M25" s="62"/>
      <c r="N25" s="26">
        <f>N15-N20</f>
        <v>-28807231.229999997</v>
      </c>
      <c r="O25" s="26">
        <f>O15-O20</f>
        <v>-48820913</v>
      </c>
      <c r="P25" s="21"/>
    </row>
    <row r="26" spans="1:16" ht="12.75">
      <c r="A26" s="22"/>
      <c r="B26" s="23"/>
      <c r="C26" s="61" t="s">
        <v>3</v>
      </c>
      <c r="D26" s="61"/>
      <c r="E26" s="29"/>
      <c r="F26" s="27">
        <f>+'Resumen enero 2018'!C10+'Resumen febrero 2018'!C12+'Resumen marzo 2017'!C12+'Resumen abril 2017'!C12+'Resumen mayo 2017'!C12+'Resumen junio 2017'!C12+'Resumen julio 2017'!C12+'Resumen agosto 2017'!C12+'Resumen septiembre 2017'!C12+'Resumen octubre 2017'!C12+'Resumen noviembre 2017'!C12+'Resumen diciembre 2017'!C12</f>
        <v>2220273.18</v>
      </c>
      <c r="G26" s="27">
        <f>1041837+930678</f>
        <v>1972515</v>
      </c>
      <c r="H26" s="24"/>
      <c r="I26" s="24"/>
      <c r="J26" s="8"/>
      <c r="K26" s="8"/>
      <c r="L26" s="8"/>
      <c r="M26" s="8"/>
      <c r="N26" s="56"/>
      <c r="O26" s="56"/>
      <c r="P26" s="21"/>
    </row>
    <row r="27" spans="1:16" ht="12.75">
      <c r="A27" s="22"/>
      <c r="B27" s="23"/>
      <c r="C27" s="24"/>
      <c r="D27" s="23"/>
      <c r="E27" s="23"/>
      <c r="F27" s="25"/>
      <c r="G27" s="25"/>
      <c r="H27" s="24"/>
      <c r="I27" s="8"/>
      <c r="J27" s="8"/>
      <c r="K27" s="8"/>
      <c r="L27" s="8"/>
      <c r="M27" s="8"/>
      <c r="N27" s="56"/>
      <c r="O27" s="56"/>
      <c r="P27" s="21"/>
    </row>
    <row r="28" spans="1:16" ht="12.75">
      <c r="A28" s="22"/>
      <c r="B28" s="62" t="s">
        <v>24</v>
      </c>
      <c r="C28" s="62"/>
      <c r="D28" s="62"/>
      <c r="E28" s="62"/>
      <c r="F28" s="26">
        <f>SUM(F29:F44)</f>
        <v>246660759.02</v>
      </c>
      <c r="G28" s="26">
        <f>SUM(G29:G44)</f>
        <v>218993359</v>
      </c>
      <c r="H28" s="24"/>
      <c r="I28" s="62" t="s">
        <v>28</v>
      </c>
      <c r="J28" s="62"/>
      <c r="K28" s="62"/>
      <c r="L28" s="62"/>
      <c r="M28" s="62"/>
      <c r="N28" s="25"/>
      <c r="O28" s="25"/>
      <c r="P28" s="21"/>
    </row>
    <row r="29" spans="1:16" ht="12.75">
      <c r="A29" s="22"/>
      <c r="B29" s="30"/>
      <c r="C29" s="61" t="s">
        <v>1</v>
      </c>
      <c r="D29" s="61"/>
      <c r="E29" s="61"/>
      <c r="F29" s="27">
        <f>+'Resumen enero 2018'!C16+'Resumen febrero 2018'!C18+'Resumen marzo 2017'!C18+'Resumen abril 2017'!C18+'Resumen mayo 2017'!C18+'Resumen junio 2017'!C18+'Resumen julio 2017'!C18+'Resumen agosto 2017'!C18+'Resumen septiembre 2017'!C18+'Resumen octubre 2017'!C18+'Resumen noviembre 2017'!C18+'Resumen diciembre 2017'!C18</f>
        <v>27026580.41</v>
      </c>
      <c r="G29" s="27">
        <f>14678309+15433882</f>
        <v>30112191</v>
      </c>
      <c r="H29" s="24"/>
      <c r="I29" s="24"/>
      <c r="J29" s="23"/>
      <c r="K29" s="23"/>
      <c r="L29" s="23"/>
      <c r="M29" s="23"/>
      <c r="N29" s="25"/>
      <c r="O29" s="25"/>
      <c r="P29" s="21"/>
    </row>
    <row r="30" spans="1:16" ht="12.75">
      <c r="A30" s="22"/>
      <c r="B30" s="30"/>
      <c r="C30" s="61" t="s">
        <v>5</v>
      </c>
      <c r="D30" s="61"/>
      <c r="E30" s="61"/>
      <c r="F30" s="27">
        <f>+'Resumen enero 2018'!C17+'Resumen febrero 2018'!C19+'Resumen marzo 2017'!C19+'Resumen abril 2017'!C19+'Resumen mayo 2017'!C19+'Resumen junio 2017'!C19+'Resumen julio 2017'!C19+'Resumen agosto 2017'!C19+'Resumen septiembre 2017'!C19+'Resumen octubre 2017'!C19+'Resumen noviembre 2017'!C19+'Resumen diciembre 2017'!C19</f>
        <v>1864504.6099999999</v>
      </c>
      <c r="G30" s="27">
        <f>752860+1309359</f>
        <v>2062219</v>
      </c>
      <c r="H30" s="24"/>
      <c r="I30" s="8"/>
      <c r="J30" s="62" t="s">
        <v>17</v>
      </c>
      <c r="K30" s="62"/>
      <c r="L30" s="62"/>
      <c r="M30" s="62"/>
      <c r="N30" s="26">
        <f>N31+N34+N35</f>
        <v>0</v>
      </c>
      <c r="O30" s="26">
        <f>O31+O34+O35</f>
        <v>0</v>
      </c>
      <c r="P30" s="21"/>
    </row>
    <row r="31" spans="1:16" ht="12.75">
      <c r="A31" s="22"/>
      <c r="B31" s="30"/>
      <c r="C31" s="61" t="s">
        <v>6</v>
      </c>
      <c r="D31" s="61"/>
      <c r="E31" s="61"/>
      <c r="F31" s="27">
        <f>+'Resumen enero 2018'!C18+'Resumen febrero 2018'!C20+'Resumen marzo 2017'!C20+'Resumen abril 2017'!C20+'Resumen mayo 2017'!C20+'Resumen junio 2017'!C20+'Resumen julio 2017'!C20+'Resumen agosto 2017'!C20+'Resumen septiembre 2017'!C20+'Resumen octubre 2017'!C20+'Resumen noviembre 2017'!C20+'Resumen diciembre 2017'!C20</f>
        <v>133661634.6</v>
      </c>
      <c r="G31" s="27">
        <f>126428216+53952961</f>
        <v>180381177</v>
      </c>
      <c r="H31" s="24"/>
      <c r="I31" s="24"/>
      <c r="J31" s="8"/>
      <c r="K31" s="63" t="s">
        <v>29</v>
      </c>
      <c r="L31" s="63"/>
      <c r="M31" s="63"/>
      <c r="N31" s="27">
        <v>0</v>
      </c>
      <c r="O31" s="27">
        <v>0</v>
      </c>
      <c r="P31" s="21"/>
    </row>
    <row r="32" spans="1:16" ht="12.75">
      <c r="A32" s="22"/>
      <c r="B32" s="23"/>
      <c r="C32" s="61" t="s">
        <v>30</v>
      </c>
      <c r="D32" s="61"/>
      <c r="E32" s="61"/>
      <c r="F32" s="27">
        <v>0</v>
      </c>
      <c r="G32" s="27">
        <v>0</v>
      </c>
      <c r="H32" s="24"/>
      <c r="I32" s="24"/>
      <c r="J32" s="30"/>
      <c r="K32" s="63" t="s">
        <v>31</v>
      </c>
      <c r="L32" s="63"/>
      <c r="M32" s="63"/>
      <c r="N32" s="27">
        <v>0</v>
      </c>
      <c r="O32" s="27">
        <v>0</v>
      </c>
      <c r="P32" s="21"/>
    </row>
    <row r="33" spans="1:16" ht="12.75">
      <c r="A33" s="22"/>
      <c r="B33" s="30"/>
      <c r="C33" s="61" t="s">
        <v>32</v>
      </c>
      <c r="D33" s="61"/>
      <c r="E33" s="61"/>
      <c r="F33" s="27">
        <f>+'Resumen enero 2018'!C22+'Resumen febrero 2018'!C24+'Resumen marzo 2017'!C24+'Resumen abril 2017'!C24+'Resumen mayo 2017'!C24+'Resumen junio 2017'!C24+'Resumen julio 2017'!C24+'Resumen agosto 2017'!C24+'Resumen septiembre 2017'!C24+'Resumen octubre 2017'!C24+'Resumen noviembre 2017'!C24+'Resumen diciembre 2017'!C24</f>
        <v>80414860</v>
      </c>
      <c r="G33" s="27">
        <v>0</v>
      </c>
      <c r="H33" s="24"/>
      <c r="I33" s="24"/>
      <c r="J33" s="30"/>
      <c r="K33" s="63" t="s">
        <v>33</v>
      </c>
      <c r="L33" s="63"/>
      <c r="M33" s="63"/>
      <c r="N33" s="27">
        <v>0</v>
      </c>
      <c r="O33" s="27">
        <v>0</v>
      </c>
      <c r="P33" s="21"/>
    </row>
    <row r="34" spans="1:16" ht="12.75">
      <c r="A34" s="22"/>
      <c r="B34" s="30"/>
      <c r="C34" s="61" t="s">
        <v>34</v>
      </c>
      <c r="D34" s="61"/>
      <c r="E34" s="61"/>
      <c r="F34" s="27">
        <v>0</v>
      </c>
      <c r="G34" s="27">
        <v>0</v>
      </c>
      <c r="H34" s="24"/>
      <c r="I34" s="24"/>
      <c r="J34" s="30"/>
      <c r="K34" s="63" t="s">
        <v>35</v>
      </c>
      <c r="L34" s="63"/>
      <c r="M34" s="63"/>
      <c r="N34" s="27">
        <v>0</v>
      </c>
      <c r="O34" s="27">
        <v>0</v>
      </c>
      <c r="P34" s="21"/>
    </row>
    <row r="35" spans="1:16" ht="12.75">
      <c r="A35" s="22"/>
      <c r="B35" s="30"/>
      <c r="C35" s="61" t="s">
        <v>36</v>
      </c>
      <c r="D35" s="61"/>
      <c r="E35" s="61"/>
      <c r="F35" s="27">
        <v>0</v>
      </c>
      <c r="G35" s="27">
        <v>0</v>
      </c>
      <c r="H35" s="24"/>
      <c r="I35" s="24"/>
      <c r="J35" s="20"/>
      <c r="K35" s="63" t="s">
        <v>37</v>
      </c>
      <c r="L35" s="63"/>
      <c r="M35" s="63"/>
      <c r="N35" s="27">
        <v>0</v>
      </c>
      <c r="O35" s="27">
        <v>0</v>
      </c>
      <c r="P35" s="21"/>
    </row>
    <row r="36" spans="1:16" ht="12.75">
      <c r="A36" s="22"/>
      <c r="B36" s="30"/>
      <c r="C36" s="61" t="s">
        <v>38</v>
      </c>
      <c r="D36" s="61"/>
      <c r="E36" s="61"/>
      <c r="F36" s="27">
        <v>0</v>
      </c>
      <c r="G36" s="27">
        <v>0</v>
      </c>
      <c r="H36" s="24"/>
      <c r="I36" s="24"/>
      <c r="J36" s="20"/>
      <c r="K36" s="8"/>
      <c r="L36" s="8"/>
      <c r="M36" s="8"/>
      <c r="N36" s="56"/>
      <c r="O36" s="56"/>
      <c r="P36" s="21"/>
    </row>
    <row r="37" spans="1:16" ht="12.75">
      <c r="A37" s="22"/>
      <c r="B37" s="30"/>
      <c r="C37" s="61" t="s">
        <v>39</v>
      </c>
      <c r="D37" s="61"/>
      <c r="E37" s="61"/>
      <c r="F37" s="27">
        <v>0</v>
      </c>
      <c r="G37" s="27">
        <v>0</v>
      </c>
      <c r="H37" s="24"/>
      <c r="I37" s="24"/>
      <c r="J37" s="62" t="s">
        <v>24</v>
      </c>
      <c r="K37" s="62"/>
      <c r="L37" s="62"/>
      <c r="M37" s="62"/>
      <c r="N37" s="26">
        <f>N38+N41+N42</f>
        <v>0</v>
      </c>
      <c r="O37" s="26">
        <f>O38+O41+O42</f>
        <v>0</v>
      </c>
      <c r="P37" s="21"/>
    </row>
    <row r="38" spans="1:16" ht="12.75">
      <c r="A38" s="22"/>
      <c r="B38" s="30"/>
      <c r="C38" s="61" t="s">
        <v>40</v>
      </c>
      <c r="D38" s="61"/>
      <c r="E38" s="61"/>
      <c r="F38" s="27">
        <v>0</v>
      </c>
      <c r="G38" s="27">
        <v>0</v>
      </c>
      <c r="H38" s="24"/>
      <c r="I38" s="8"/>
      <c r="J38" s="8"/>
      <c r="K38" s="63" t="s">
        <v>41</v>
      </c>
      <c r="L38" s="63"/>
      <c r="M38" s="63"/>
      <c r="N38" s="27">
        <v>0</v>
      </c>
      <c r="O38" s="27">
        <v>0</v>
      </c>
      <c r="P38" s="21"/>
    </row>
    <row r="39" spans="1:16" ht="12.75">
      <c r="A39" s="22"/>
      <c r="B39" s="30"/>
      <c r="C39" s="61" t="s">
        <v>42</v>
      </c>
      <c r="D39" s="61"/>
      <c r="E39" s="61"/>
      <c r="F39" s="27">
        <v>0</v>
      </c>
      <c r="G39" s="27">
        <v>0</v>
      </c>
      <c r="H39" s="24"/>
      <c r="I39" s="24"/>
      <c r="J39" s="8"/>
      <c r="K39" s="63" t="s">
        <v>31</v>
      </c>
      <c r="L39" s="63"/>
      <c r="M39" s="63"/>
      <c r="N39" s="27">
        <v>0</v>
      </c>
      <c r="O39" s="27">
        <v>0</v>
      </c>
      <c r="P39" s="21"/>
    </row>
    <row r="40" spans="1:16" ht="12.75">
      <c r="A40" s="22"/>
      <c r="B40" s="30"/>
      <c r="C40" s="61" t="s">
        <v>43</v>
      </c>
      <c r="D40" s="61"/>
      <c r="E40" s="61"/>
      <c r="F40" s="27">
        <v>0</v>
      </c>
      <c r="G40" s="27">
        <v>0</v>
      </c>
      <c r="H40" s="24"/>
      <c r="I40" s="24"/>
      <c r="J40" s="30"/>
      <c r="K40" s="63" t="s">
        <v>33</v>
      </c>
      <c r="L40" s="63"/>
      <c r="M40" s="63"/>
      <c r="N40" s="27">
        <v>0</v>
      </c>
      <c r="O40" s="27">
        <v>0</v>
      </c>
      <c r="P40" s="21"/>
    </row>
    <row r="41" spans="1:16" ht="12.75">
      <c r="A41" s="22"/>
      <c r="B41" s="30"/>
      <c r="C41" s="61" t="s">
        <v>44</v>
      </c>
      <c r="D41" s="61"/>
      <c r="E41" s="61"/>
      <c r="F41" s="27">
        <v>0</v>
      </c>
      <c r="G41" s="27">
        <v>0</v>
      </c>
      <c r="H41" s="24"/>
      <c r="I41" s="24"/>
      <c r="J41" s="30"/>
      <c r="K41" s="63" t="s">
        <v>45</v>
      </c>
      <c r="L41" s="63"/>
      <c r="M41" s="63"/>
      <c r="N41" s="27">
        <v>0</v>
      </c>
      <c r="O41" s="27">
        <v>0</v>
      </c>
      <c r="P41" s="21"/>
    </row>
    <row r="42" spans="1:16" ht="12.75">
      <c r="A42" s="22"/>
      <c r="B42" s="23"/>
      <c r="C42" s="61" t="s">
        <v>46</v>
      </c>
      <c r="D42" s="61"/>
      <c r="E42" s="61"/>
      <c r="F42" s="27">
        <v>0</v>
      </c>
      <c r="G42" s="27">
        <v>0</v>
      </c>
      <c r="H42" s="24"/>
      <c r="I42" s="24"/>
      <c r="J42" s="30"/>
      <c r="K42" s="63" t="s">
        <v>47</v>
      </c>
      <c r="L42" s="63"/>
      <c r="M42" s="63"/>
      <c r="N42" s="27">
        <v>0</v>
      </c>
      <c r="O42" s="27">
        <v>0</v>
      </c>
      <c r="P42" s="21"/>
    </row>
    <row r="43" spans="1:16" ht="12.75">
      <c r="A43" s="22"/>
      <c r="B43" s="30"/>
      <c r="C43" s="61" t="s">
        <v>48</v>
      </c>
      <c r="D43" s="61"/>
      <c r="E43" s="61"/>
      <c r="F43" s="27">
        <v>0</v>
      </c>
      <c r="G43" s="27">
        <v>0</v>
      </c>
      <c r="H43" s="24"/>
      <c r="I43" s="24"/>
      <c r="J43" s="20"/>
      <c r="K43" s="8"/>
      <c r="L43" s="8"/>
      <c r="M43" s="8"/>
      <c r="N43" s="56"/>
      <c r="O43" s="56"/>
      <c r="P43" s="21"/>
    </row>
    <row r="44" spans="1:16" ht="12.75">
      <c r="A44" s="22"/>
      <c r="B44" s="30"/>
      <c r="C44" s="61" t="s">
        <v>49</v>
      </c>
      <c r="D44" s="61"/>
      <c r="E44" s="61"/>
      <c r="F44" s="27">
        <f>+'Resumen enero 2018'!C19+'Resumen febrero 2018'!C21+'Resumen marzo 2017'!C21+'Resumen abril 2017'!C21+'Resumen mayo 2017'!C21+'Resumen junio 2017'!C21+'Resumen julio 2017'!C21+'Resumen agosto 2017'!C21+'Resumen septiembre 2017'!C21+'Resumen octubre 2017'!C21+'Resumen noviembre 2017'!C21+'Resumen diciembre 2017'!C21</f>
        <v>3693179.4000000004</v>
      </c>
      <c r="G44" s="27">
        <f>4689362+1748410</f>
        <v>6437772</v>
      </c>
      <c r="H44" s="24"/>
      <c r="I44" s="24"/>
      <c r="J44" s="62" t="s">
        <v>50</v>
      </c>
      <c r="K44" s="62"/>
      <c r="L44" s="62"/>
      <c r="M44" s="62"/>
      <c r="N44" s="26">
        <f>N30-N37</f>
        <v>0</v>
      </c>
      <c r="O44" s="26">
        <f>O30-O37</f>
        <v>0</v>
      </c>
      <c r="P44" s="21"/>
    </row>
    <row r="45" spans="1:16" ht="12.75">
      <c r="A45" s="22"/>
      <c r="B45" s="30"/>
      <c r="C45" s="8"/>
      <c r="D45" s="8"/>
      <c r="E45" s="8"/>
      <c r="F45" s="56"/>
      <c r="G45" s="56"/>
      <c r="H45" s="24"/>
      <c r="I45" s="24"/>
      <c r="J45" s="20"/>
      <c r="K45" s="20"/>
      <c r="L45" s="20"/>
      <c r="M45" s="20"/>
      <c r="N45" s="25"/>
      <c r="O45" s="25"/>
      <c r="P45" s="21"/>
    </row>
    <row r="46" spans="1:16" ht="12.75">
      <c r="A46" s="22"/>
      <c r="B46" s="23"/>
      <c r="C46" s="24"/>
      <c r="D46" s="23"/>
      <c r="E46" s="23"/>
      <c r="F46" s="25"/>
      <c r="G46" s="25"/>
      <c r="H46" s="24"/>
      <c r="I46" s="24"/>
      <c r="J46" s="20"/>
      <c r="K46" s="20"/>
      <c r="L46" s="20"/>
      <c r="M46" s="20"/>
      <c r="N46" s="25"/>
      <c r="O46" s="25"/>
      <c r="P46" s="21"/>
    </row>
    <row r="47" spans="1:16" ht="12.75">
      <c r="A47" s="31"/>
      <c r="B47" s="62" t="s">
        <v>51</v>
      </c>
      <c r="C47" s="62"/>
      <c r="D47" s="62"/>
      <c r="E47" s="62"/>
      <c r="F47" s="32">
        <f>F15-F28</f>
        <v>40231829.43999997</v>
      </c>
      <c r="G47" s="32">
        <f>G15-G28</f>
        <v>31968347</v>
      </c>
      <c r="H47" s="33"/>
      <c r="I47" s="60" t="s">
        <v>52</v>
      </c>
      <c r="J47" s="60"/>
      <c r="K47" s="60"/>
      <c r="L47" s="60"/>
      <c r="M47" s="60"/>
      <c r="N47" s="32">
        <f>F47+N25+N44</f>
        <v>11424598.209999971</v>
      </c>
      <c r="O47" s="32">
        <f>G47+O25+O44</f>
        <v>-16852566</v>
      </c>
      <c r="P47" s="34"/>
    </row>
    <row r="48" spans="1:16" ht="12.75">
      <c r="A48" s="31"/>
      <c r="B48" s="30"/>
      <c r="C48" s="30"/>
      <c r="D48" s="30"/>
      <c r="E48" s="30"/>
      <c r="F48" s="32"/>
      <c r="G48" s="32"/>
      <c r="H48" s="33"/>
      <c r="I48" s="35"/>
      <c r="J48" s="35"/>
      <c r="K48" s="35"/>
      <c r="L48" s="35"/>
      <c r="M48" s="35"/>
      <c r="N48" s="32"/>
      <c r="O48" s="32"/>
      <c r="P48" s="34"/>
    </row>
    <row r="49" spans="1:16" ht="12.75">
      <c r="A49" s="31"/>
      <c r="B49" s="30"/>
      <c r="C49" s="30"/>
      <c r="D49" s="30"/>
      <c r="E49" s="30"/>
      <c r="F49" s="32"/>
      <c r="G49" s="32"/>
      <c r="H49" s="33"/>
      <c r="I49" s="60" t="s">
        <v>53</v>
      </c>
      <c r="J49" s="60"/>
      <c r="K49" s="60"/>
      <c r="L49" s="60"/>
      <c r="M49" s="60"/>
      <c r="N49" s="36">
        <f>+'Resumen enero 2018'!C2</f>
        <v>247726358.01</v>
      </c>
      <c r="O49" s="36">
        <v>227726892</v>
      </c>
      <c r="P49" s="34"/>
    </row>
    <row r="50" spans="1:16" ht="12.75">
      <c r="A50" s="31"/>
      <c r="B50" s="30"/>
      <c r="C50" s="30"/>
      <c r="D50" s="30"/>
      <c r="E50" s="30"/>
      <c r="F50" s="32"/>
      <c r="G50" s="32"/>
      <c r="H50" s="33"/>
      <c r="I50" s="60" t="s">
        <v>54</v>
      </c>
      <c r="J50" s="60"/>
      <c r="K50" s="60"/>
      <c r="L50" s="60"/>
      <c r="M50" s="60"/>
      <c r="N50" s="37">
        <f>+N47+N49</f>
        <v>259150956.21999997</v>
      </c>
      <c r="O50" s="37">
        <f>+O47+O49</f>
        <v>210874326</v>
      </c>
      <c r="P50" s="34"/>
    </row>
    <row r="51" spans="1:16" ht="12.75">
      <c r="A51" s="38"/>
      <c r="B51" s="39"/>
      <c r="C51" s="39"/>
      <c r="D51" s="39"/>
      <c r="E51" s="39"/>
      <c r="F51" s="40"/>
      <c r="G51" s="40"/>
      <c r="H51" s="41"/>
      <c r="I51" s="42"/>
      <c r="J51" s="42"/>
      <c r="K51" s="42"/>
      <c r="L51" s="42"/>
      <c r="M51" s="42"/>
      <c r="N51" s="40"/>
      <c r="O51" s="32"/>
      <c r="P51" s="34"/>
    </row>
    <row r="52" spans="1:16" ht="12.75">
      <c r="A52" s="43"/>
      <c r="B52" s="44"/>
      <c r="C52" s="44"/>
      <c r="D52" s="44"/>
      <c r="E52" s="44"/>
      <c r="F52" s="45"/>
      <c r="G52" s="45"/>
      <c r="H52" s="46"/>
      <c r="I52" s="13"/>
      <c r="J52" s="13"/>
      <c r="K52" s="13"/>
      <c r="L52" s="13"/>
      <c r="M52" s="13"/>
      <c r="N52" s="13"/>
      <c r="O52" s="13"/>
      <c r="P52" s="47"/>
    </row>
    <row r="54" spans="1:5" ht="12.75">
      <c r="A54" s="58" t="s">
        <v>59</v>
      </c>
      <c r="B54" s="58"/>
      <c r="C54" s="58"/>
      <c r="D54" s="58"/>
      <c r="E54" s="58"/>
    </row>
  </sheetData>
  <sheetProtection/>
  <mergeCells count="65">
    <mergeCell ref="D3:N3"/>
    <mergeCell ref="D4:N4"/>
    <mergeCell ref="D5:N5"/>
    <mergeCell ref="A7:C7"/>
    <mergeCell ref="D7:N7"/>
    <mergeCell ref="A10:D10"/>
    <mergeCell ref="I10:L10"/>
    <mergeCell ref="A13:E13"/>
    <mergeCell ref="I13:M13"/>
    <mergeCell ref="B15:E15"/>
    <mergeCell ref="J15:M15"/>
    <mergeCell ref="C16:E16"/>
    <mergeCell ref="K16:M16"/>
    <mergeCell ref="C17:E17"/>
    <mergeCell ref="K17:M17"/>
    <mergeCell ref="C18:E18"/>
    <mergeCell ref="K18:M18"/>
    <mergeCell ref="C19:E19"/>
    <mergeCell ref="C20:E20"/>
    <mergeCell ref="J20:M20"/>
    <mergeCell ref="C21:E21"/>
    <mergeCell ref="K21:M21"/>
    <mergeCell ref="C22:E22"/>
    <mergeCell ref="K22:M22"/>
    <mergeCell ref="C23:E23"/>
    <mergeCell ref="K23:M23"/>
    <mergeCell ref="C24:E24"/>
    <mergeCell ref="C25:E25"/>
    <mergeCell ref="J25:M25"/>
    <mergeCell ref="C26:D26"/>
    <mergeCell ref="B28:E28"/>
    <mergeCell ref="I28:M28"/>
    <mergeCell ref="C29:E29"/>
    <mergeCell ref="C30:E30"/>
    <mergeCell ref="J30:M30"/>
    <mergeCell ref="C31:E31"/>
    <mergeCell ref="K31:M31"/>
    <mergeCell ref="C32:E32"/>
    <mergeCell ref="K32:M32"/>
    <mergeCell ref="C33:E33"/>
    <mergeCell ref="K33:M33"/>
    <mergeCell ref="C34:E34"/>
    <mergeCell ref="K34:M34"/>
    <mergeCell ref="C35:E35"/>
    <mergeCell ref="K35:M35"/>
    <mergeCell ref="C36:E36"/>
    <mergeCell ref="C37:E37"/>
    <mergeCell ref="J37:M37"/>
    <mergeCell ref="C38:E38"/>
    <mergeCell ref="K38:M38"/>
    <mergeCell ref="C39:E39"/>
    <mergeCell ref="K39:M39"/>
    <mergeCell ref="C40:E40"/>
    <mergeCell ref="K40:M40"/>
    <mergeCell ref="C41:E41"/>
    <mergeCell ref="K41:M41"/>
    <mergeCell ref="C42:E42"/>
    <mergeCell ref="K42:M42"/>
    <mergeCell ref="I50:M50"/>
    <mergeCell ref="C43:E43"/>
    <mergeCell ref="C44:E44"/>
    <mergeCell ref="J44:M44"/>
    <mergeCell ref="B47:E47"/>
    <mergeCell ref="I47:M47"/>
    <mergeCell ref="I49:M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57</v>
      </c>
      <c r="C4" s="1">
        <f>+'Resumen enero 2018'!C26</f>
        <v>242986330.73999995</v>
      </c>
    </row>
    <row r="6" ht="12.75">
      <c r="A6" s="49" t="s">
        <v>55</v>
      </c>
    </row>
    <row r="7" spans="1:3" ht="12.75">
      <c r="A7" s="50" t="s">
        <v>23</v>
      </c>
      <c r="C7" s="53">
        <v>87</v>
      </c>
    </row>
    <row r="8" spans="1:3" ht="12.75">
      <c r="A8" s="50" t="s">
        <v>9</v>
      </c>
      <c r="C8" s="53">
        <v>12885520.5</v>
      </c>
    </row>
    <row r="9" spans="1:3" ht="25.5">
      <c r="A9" s="51" t="s">
        <v>4</v>
      </c>
      <c r="C9" s="53">
        <v>2225811.17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79136802.8</v>
      </c>
    </row>
    <row r="12" spans="1:3" ht="12.75">
      <c r="A12" s="52" t="s">
        <v>3</v>
      </c>
      <c r="C12" s="53">
        <v>1332814.79</v>
      </c>
    </row>
    <row r="14" ht="12.75">
      <c r="C14" s="1">
        <f>SUM(C7:C13)</f>
        <v>95581036.26</v>
      </c>
    </row>
    <row r="17" ht="12.75">
      <c r="A17" s="49" t="s">
        <v>56</v>
      </c>
    </row>
    <row r="18" spans="1:3" ht="12.75">
      <c r="A18" s="50" t="s">
        <v>1</v>
      </c>
      <c r="C18" s="53">
        <v>12890391.17</v>
      </c>
    </row>
    <row r="19" spans="1:3" ht="12.75">
      <c r="A19" s="50" t="s">
        <v>5</v>
      </c>
      <c r="C19" s="53">
        <v>631438.59</v>
      </c>
    </row>
    <row r="20" spans="1:3" ht="12.75">
      <c r="A20" s="51" t="s">
        <v>6</v>
      </c>
      <c r="C20" s="53">
        <f>53592538.27-10756</f>
        <v>53581782.27</v>
      </c>
    </row>
    <row r="21" spans="1:3" ht="12.75">
      <c r="A21" s="52" t="s">
        <v>2</v>
      </c>
      <c r="C21" s="53">
        <v>3372269.72</v>
      </c>
    </row>
    <row r="22" spans="1:3" ht="24">
      <c r="A22" s="52" t="s">
        <v>10</v>
      </c>
      <c r="C22" s="53">
        <v>8940529.03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C24" s="53">
        <v>0</v>
      </c>
    </row>
    <row r="25" ht="12.75">
      <c r="C25" s="1">
        <f>SUM(C18:C24)</f>
        <v>79416410.78</v>
      </c>
    </row>
    <row r="28" spans="1:3" ht="12.75">
      <c r="A28" s="48" t="s">
        <v>58</v>
      </c>
      <c r="C28" s="1">
        <f>+C4+C14-C25</f>
        <v>259150956.21999994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57</v>
      </c>
      <c r="C4" s="1">
        <f>+'Resumen febrero 2018'!C28</f>
        <v>259150956.21999994</v>
      </c>
    </row>
    <row r="6" ht="12.75">
      <c r="A6" s="49" t="s">
        <v>55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f>386170.51-386170.51</f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SUM(C7:C13)</f>
        <v>0</v>
      </c>
    </row>
    <row r="17" ht="12.75">
      <c r="A17" s="49" t="s">
        <v>56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C24" s="53">
        <v>0</v>
      </c>
    </row>
    <row r="25" ht="12.75">
      <c r="C25" s="1">
        <f>SUM(C18:C24)</f>
        <v>0</v>
      </c>
    </row>
    <row r="28" spans="1:3" ht="12.75">
      <c r="A28" s="48" t="s">
        <v>58</v>
      </c>
      <c r="C28" s="1">
        <f>+C4+C14-C25</f>
        <v>259150956.21999994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57</v>
      </c>
      <c r="C4" s="1">
        <f>+'Resumen marzo 2017'!C28</f>
        <v>259150956.21999994</v>
      </c>
    </row>
    <row r="6" ht="12.75">
      <c r="A6" s="49" t="s">
        <v>55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SUM(C7:C13)</f>
        <v>0</v>
      </c>
    </row>
    <row r="17" ht="12.75">
      <c r="A17" s="49" t="s">
        <v>56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C24" s="53">
        <v>0</v>
      </c>
    </row>
    <row r="25" ht="12.75">
      <c r="C25" s="1">
        <f>SUM(C18:C24)</f>
        <v>0</v>
      </c>
    </row>
    <row r="28" spans="1:3" ht="12.75">
      <c r="A28" s="48" t="s">
        <v>58</v>
      </c>
      <c r="C28" s="1">
        <f>+C4+C14-C25</f>
        <v>259150956.21999994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3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57</v>
      </c>
      <c r="C4" s="1">
        <f>+'Resumen abril 2017'!C28</f>
        <v>259150956.21999994</v>
      </c>
    </row>
    <row r="6" ht="12.75">
      <c r="A6" s="49" t="s">
        <v>55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SUM(C7:C13)</f>
        <v>0</v>
      </c>
    </row>
    <row r="17" ht="12.75">
      <c r="A17" s="49" t="s">
        <v>56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C24" s="53">
        <v>0</v>
      </c>
    </row>
    <row r="25" ht="12.75">
      <c r="C25" s="1">
        <f>SUM(C18:C24)</f>
        <v>0</v>
      </c>
    </row>
    <row r="28" spans="1:3" ht="12.75">
      <c r="A28" s="48" t="s">
        <v>58</v>
      </c>
      <c r="C28" s="1">
        <f>+C4+C14-C25</f>
        <v>259150956.21999994</v>
      </c>
    </row>
    <row r="31" ht="12.75">
      <c r="D31" s="5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57</v>
      </c>
      <c r="C4" s="1">
        <f>+'Resumen mayo 2017'!C28</f>
        <v>259150956.21999994</v>
      </c>
    </row>
    <row r="6" ht="12.75">
      <c r="A6" s="49" t="s">
        <v>55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SUM(C7:C13)</f>
        <v>0</v>
      </c>
    </row>
    <row r="17" ht="12.75">
      <c r="A17" s="49" t="s">
        <v>56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C24" s="53">
        <v>0</v>
      </c>
    </row>
    <row r="25" ht="12.75">
      <c r="C25" s="1">
        <f>SUM(C18:C24)</f>
        <v>0</v>
      </c>
    </row>
    <row r="28" spans="1:3" ht="12.75">
      <c r="A28" s="48" t="s">
        <v>58</v>
      </c>
      <c r="C28" s="1">
        <f>+C4+C14-C25</f>
        <v>259150956.21999994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57</v>
      </c>
      <c r="C4" s="1">
        <f>+'Resumen junio 2017'!C28</f>
        <v>259150956.21999994</v>
      </c>
    </row>
    <row r="6" ht="12.75">
      <c r="A6" s="49" t="s">
        <v>55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SUM(C7:C13)</f>
        <v>0</v>
      </c>
    </row>
    <row r="17" ht="12.75">
      <c r="A17" s="49" t="s">
        <v>56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58</v>
      </c>
      <c r="C28" s="1">
        <f>+C4+C14-C25</f>
        <v>259150956.21999994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57</v>
      </c>
      <c r="C4" s="1">
        <f>+'Resumen julio 2017'!C28</f>
        <v>259150956.21999994</v>
      </c>
    </row>
    <row r="6" ht="12.75">
      <c r="A6" s="49" t="s">
        <v>55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SUM(C7:C12)</f>
        <v>0</v>
      </c>
    </row>
    <row r="17" ht="12.75">
      <c r="A17" s="49" t="s">
        <v>56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58</v>
      </c>
      <c r="C28" s="1">
        <f>+C4+C14-C25</f>
        <v>259150956.21999994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57</v>
      </c>
      <c r="C4" s="1">
        <f>+'Resumen agosto 2017'!C28</f>
        <v>259150956.21999994</v>
      </c>
    </row>
    <row r="6" ht="12.75">
      <c r="A6" s="49" t="s">
        <v>55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5" ht="12.75">
      <c r="A12" s="52" t="s">
        <v>3</v>
      </c>
      <c r="C12" s="53">
        <v>0</v>
      </c>
      <c r="E12" s="54"/>
    </row>
    <row r="14" ht="12.75">
      <c r="C14" s="1">
        <f>SUM(C7:C12)</f>
        <v>0</v>
      </c>
    </row>
    <row r="17" ht="12.75">
      <c r="A17" s="49" t="s">
        <v>56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58</v>
      </c>
      <c r="C28" s="1">
        <f>+C4+C14-C25</f>
        <v>259150956.21999994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lpacheco</cp:lastModifiedBy>
  <cp:lastPrinted>2018-01-29T22:33:16Z</cp:lastPrinted>
  <dcterms:created xsi:type="dcterms:W3CDTF">2015-09-09T16:39:29Z</dcterms:created>
  <dcterms:modified xsi:type="dcterms:W3CDTF">2018-05-04T21:17:36Z</dcterms:modified>
  <cp:category/>
  <cp:version/>
  <cp:contentType/>
  <cp:contentStatus/>
</cp:coreProperties>
</file>